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80"/>
  </bookViews>
  <sheets>
    <sheet name="Simulação" sheetId="3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1" l="1"/>
  <c r="C11" i="31"/>
  <c r="D11" i="31" s="1"/>
  <c r="H10" i="31"/>
  <c r="C10" i="31"/>
  <c r="D10" i="31" s="1"/>
  <c r="H16" i="31"/>
  <c r="C16" i="31"/>
  <c r="Q16" i="31" s="1"/>
  <c r="J10" i="31" l="1"/>
  <c r="L10" i="31" s="1"/>
  <c r="M10" i="31" s="1"/>
  <c r="J11" i="31"/>
  <c r="L11" i="31" s="1"/>
  <c r="M11" i="31" s="1"/>
  <c r="K10" i="31"/>
  <c r="Q10" i="31"/>
  <c r="K11" i="31"/>
  <c r="Q11" i="31"/>
  <c r="D16" i="31"/>
  <c r="J16" i="31" s="1"/>
  <c r="L16" i="31" s="1"/>
  <c r="M16" i="31" s="1"/>
  <c r="T16" i="31"/>
  <c r="U16" i="31" s="1"/>
  <c r="S16" i="31" s="1"/>
  <c r="V16" i="31" s="1"/>
  <c r="K16" i="31"/>
  <c r="N10" i="31" l="1"/>
  <c r="N11" i="31"/>
  <c r="T10" i="31"/>
  <c r="U10" i="31" s="1"/>
  <c r="S10" i="31" s="1"/>
  <c r="V10" i="31" s="1"/>
  <c r="T11" i="31"/>
  <c r="U11" i="31" s="1"/>
  <c r="S11" i="31" s="1"/>
  <c r="V11" i="31" s="1"/>
  <c r="N16" i="31"/>
</calcChain>
</file>

<file path=xl/sharedStrings.xml><?xml version="1.0" encoding="utf-8"?>
<sst xmlns="http://schemas.openxmlformats.org/spreadsheetml/2006/main" count="70" uniqueCount="38">
  <si>
    <t>INGRESSO</t>
  </si>
  <si>
    <t>ACRESCIMO DO ART. 24-G, INCISO I</t>
  </si>
  <si>
    <t>REQUISITO DO ART. 24-G, § ÚNICO</t>
  </si>
  <si>
    <t>30 ANOS ACRESCIDO DO PEDÁGIO (item 9)</t>
  </si>
  <si>
    <t>INGRESSO ¹</t>
  </si>
  <si>
    <t xml:space="preserve">25 ANOS EM ¹¹ </t>
  </si>
  <si>
    <t>TEMPO 01JAN20 ²</t>
  </si>
  <si>
    <t>AVERBAÇÃO FFAA/PM/CBM ³</t>
  </si>
  <si>
    <r>
      <t xml:space="preserve">AVERBAÇÃO (INSS, OUTROS ÓRGÃOS) </t>
    </r>
    <r>
      <rPr>
        <b/>
        <sz val="12"/>
        <color theme="1"/>
        <rFont val="Calibri"/>
        <family val="2"/>
      </rPr>
      <t>⁴</t>
    </r>
  </si>
  <si>
    <r>
      <t xml:space="preserve">AFASTAMENTOS DESCONTÁVEIS </t>
    </r>
    <r>
      <rPr>
        <b/>
        <sz val="12"/>
        <color theme="1"/>
        <rFont val="Calibri"/>
        <family val="2"/>
      </rPr>
      <t>⁵</t>
    </r>
  </si>
  <si>
    <r>
      <t xml:space="preserve"> TOTAL </t>
    </r>
    <r>
      <rPr>
        <b/>
        <sz val="12"/>
        <color theme="1"/>
        <rFont val="Calibri"/>
        <family val="2"/>
      </rPr>
      <t>⁶</t>
    </r>
  </si>
  <si>
    <r>
      <t xml:space="preserve">30 ANOS EM </t>
    </r>
    <r>
      <rPr>
        <b/>
        <sz val="12"/>
        <color theme="1"/>
        <rFont val="Calibri"/>
        <family val="2"/>
      </rPr>
      <t>⁷</t>
    </r>
  </si>
  <si>
    <r>
      <t xml:space="preserve">DIF P/ 30 ANOS </t>
    </r>
    <r>
      <rPr>
        <b/>
        <sz val="12"/>
        <color theme="1"/>
        <rFont val="Calibri"/>
        <family val="2"/>
      </rPr>
      <t>⁸</t>
    </r>
  </si>
  <si>
    <r>
      <t xml:space="preserve">PEDAGIO 17% </t>
    </r>
    <r>
      <rPr>
        <b/>
        <sz val="12"/>
        <rFont val="Calibri"/>
        <family val="2"/>
      </rPr>
      <t>⁹</t>
    </r>
  </si>
  <si>
    <r>
      <t>30ANOS +17% ¹</t>
    </r>
    <r>
      <rPr>
        <b/>
        <sz val="12"/>
        <color theme="0"/>
        <rFont val="Calibri"/>
        <family val="2"/>
      </rPr>
      <t>⁰</t>
    </r>
  </si>
  <si>
    <t>DATA BASE ¹²</t>
  </si>
  <si>
    <t>4 MESES 01JAN22 (120 dias) ¹³</t>
  </si>
  <si>
    <r>
      <t xml:space="preserve">TEMPO DE ATIVIDADE MILITAR ( </t>
    </r>
    <r>
      <rPr>
        <b/>
        <sz val="12"/>
        <color theme="0"/>
        <rFont val="Calibri"/>
        <family val="2"/>
      </rPr>
      <t>§</t>
    </r>
    <r>
      <rPr>
        <b/>
        <sz val="12"/>
        <color theme="0"/>
        <rFont val="Calibri"/>
        <family val="2"/>
        <scheme val="minor"/>
      </rPr>
      <t xml:space="preserve"> ÚNICO) ¹</t>
    </r>
    <r>
      <rPr>
        <b/>
        <sz val="12"/>
        <color theme="0"/>
        <rFont val="Calibri"/>
        <family val="2"/>
      </rPr>
      <t>⁴</t>
    </r>
  </si>
  <si>
    <t>SOMATORIA DO TEMPO DE SERVIÇO E AVERBAÇÕES, DESCONTADAS AS DEDUÇÕES</t>
  </si>
  <si>
    <t>PLANILHA DE SIMULAÇÃO DE CONTAGEM DE TEMPO DE SERVIÇO - NOVAS REGRAS DO SISTEMA DE PROTEÇÃO SOCIAL - REGRAS DE TRANSIÇÃO - A PARTIR DE 01JAN20</t>
  </si>
  <si>
    <t>DATA DO PREENCHIMENTO DO REQUISITO DAS NOVAS REGRAS PARA INATIVIDADE</t>
  </si>
  <si>
    <r>
      <t xml:space="preserve">DATA REFERÊNCIA PARA REGRAS DE </t>
    </r>
    <r>
      <rPr>
        <b/>
        <sz val="12"/>
        <color theme="1"/>
        <rFont val="Calibri"/>
        <family val="2"/>
        <scheme val="minor"/>
      </rPr>
      <t>TRANSIÇÃO</t>
    </r>
  </si>
  <si>
    <r>
      <t xml:space="preserve">DATA EM QUE COMPLETARÁ OS </t>
    </r>
    <r>
      <rPr>
        <b/>
        <sz val="12"/>
        <color theme="1"/>
        <rFont val="Calibri"/>
        <family val="2"/>
        <scheme val="minor"/>
      </rPr>
      <t>30 ANOS</t>
    </r>
    <r>
      <rPr>
        <sz val="12"/>
        <color theme="1"/>
        <rFont val="Calibri"/>
        <family val="2"/>
        <scheme val="minor"/>
      </rPr>
      <t xml:space="preserve"> DE </t>
    </r>
    <r>
      <rPr>
        <b/>
        <sz val="12"/>
        <color theme="1"/>
        <rFont val="Calibri"/>
        <family val="2"/>
        <scheme val="minor"/>
      </rPr>
      <t>SERVIÇO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</si>
  <si>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TEMPO FALTANTE ENTRE </t>
    </r>
    <r>
      <rPr>
        <b/>
        <sz val="12"/>
        <color theme="1"/>
        <rFont val="Calibri"/>
        <family val="2"/>
        <scheme val="minor"/>
      </rPr>
      <t>01JAN20</t>
    </r>
    <r>
      <rPr>
        <sz val="12"/>
        <color theme="1"/>
        <rFont val="Calibri"/>
        <family val="2"/>
        <scheme val="minor"/>
      </rPr>
      <t xml:space="preserve"> ATÉ OS 30 ANOS DE SERVIÇO</t>
    </r>
  </si>
  <si>
    <r>
      <t xml:space="preserve">TEMPO, EM DIAS, QUE DEVERÁ SER ACRESCIDO, NOS TERMOS DO ART.24-G, INCISO I </t>
    </r>
    <r>
      <rPr>
        <b/>
        <sz val="12"/>
        <color theme="1"/>
        <rFont val="Calibri"/>
        <family val="2"/>
        <scheme val="minor"/>
      </rPr>
      <t>(PEDÁGIO)</t>
    </r>
  </si>
  <si>
    <r>
      <t xml:space="preserve">DATA EM QUE COMPLETA </t>
    </r>
    <r>
      <rPr>
        <b/>
        <sz val="12"/>
        <color theme="1"/>
        <rFont val="Calibri"/>
        <family val="2"/>
        <scheme val="minor"/>
      </rPr>
      <t>25 ANOS</t>
    </r>
    <r>
      <rPr>
        <sz val="12"/>
        <color theme="1"/>
        <rFont val="Calibri"/>
        <family val="2"/>
        <scheme val="minor"/>
      </rPr>
      <t xml:space="preserve"> DE ATIVIDADE DE </t>
    </r>
    <r>
      <rPr>
        <b/>
        <sz val="12"/>
        <color theme="1"/>
        <rFont val="Calibri"/>
        <family val="2"/>
        <scheme val="minor"/>
      </rPr>
      <t>NATUREZA MILITAR</t>
    </r>
  </si>
  <si>
    <r>
      <t xml:space="preserve">DATA QUE DEVERÁ SER CONSIDERADA PARA APLICAÇÃO DO </t>
    </r>
    <r>
      <rPr>
        <b/>
        <sz val="12"/>
        <color theme="1"/>
        <rFont val="Calibri"/>
        <family val="2"/>
        <scheme val="minor"/>
      </rPr>
      <t>ACRESCIMO DE 4 MESES</t>
    </r>
    <r>
      <rPr>
        <sz val="12"/>
        <color theme="1"/>
        <rFont val="Calibri"/>
        <family val="2"/>
        <scheme val="minor"/>
      </rPr>
      <t xml:space="preserve"> POR ANO</t>
    </r>
  </si>
  <si>
    <r>
      <t xml:space="preserve">TEMPO, EM DIAS, QUE DEVERÁ SER ACRESCIDO, NOS TERMOS DO ART.24-G, PARAGRAFO UNICO </t>
    </r>
    <r>
      <rPr>
        <b/>
        <sz val="12"/>
        <color theme="1"/>
        <rFont val="Calibri"/>
        <family val="2"/>
        <scheme val="minor"/>
      </rPr>
      <t>(REQUISITO)</t>
    </r>
  </si>
  <si>
    <r>
      <t xml:space="preserve">DATA EM QUE COMPLETARÁ O </t>
    </r>
    <r>
      <rPr>
        <b/>
        <sz val="12"/>
        <color theme="1"/>
        <rFont val="Calibri"/>
        <family val="2"/>
        <scheme val="minor"/>
      </rPr>
      <t>TEMPO</t>
    </r>
    <r>
      <rPr>
        <sz val="12"/>
        <color theme="1"/>
        <rFont val="Calibri"/>
        <family val="2"/>
        <scheme val="minor"/>
      </rPr>
      <t xml:space="preserve"> MINIMO DE  ATIVIDADE DE </t>
    </r>
    <r>
      <rPr>
        <b/>
        <sz val="12"/>
        <color theme="1"/>
        <rFont val="Calibri"/>
        <family val="2"/>
        <scheme val="minor"/>
      </rPr>
      <t>NATUREZA MILITAR</t>
    </r>
  </si>
  <si>
    <t>Nº ANOS</t>
  </si>
  <si>
    <t>POLICIA MILITAR DO ESTADO DE SÃO PAULO</t>
  </si>
  <si>
    <t>DIRETORIA DE PESSOAL</t>
  </si>
  <si>
    <r>
      <t xml:space="preserve">DATA DE </t>
    </r>
    <r>
      <rPr>
        <b/>
        <sz val="12"/>
        <color theme="1"/>
        <rFont val="Calibri"/>
        <family val="2"/>
        <scheme val="minor"/>
      </rPr>
      <t>ADMISSÃO</t>
    </r>
    <r>
      <rPr>
        <sz val="12"/>
        <color theme="1"/>
        <rFont val="Calibri"/>
        <family val="2"/>
        <scheme val="minor"/>
      </rPr>
      <t xml:space="preserve"> DO MILITAR DO ESTADO - </t>
    </r>
    <r>
      <rPr>
        <u/>
        <sz val="12"/>
        <color theme="1"/>
        <rFont val="Calibri"/>
        <family val="2"/>
        <scheme val="minor"/>
      </rPr>
      <t>PREENCHER NO FORMATO: DD/MM/AAAA</t>
    </r>
  </si>
  <si>
    <r>
      <t xml:space="preserve">NÚMERO DE DIAS AVERBADOS DE </t>
    </r>
    <r>
      <rPr>
        <b/>
        <sz val="12"/>
        <color theme="1"/>
        <rFont val="Calibri"/>
        <family val="2"/>
        <scheme val="minor"/>
      </rPr>
      <t>NATUREZA MILITAR</t>
    </r>
    <r>
      <rPr>
        <sz val="12"/>
        <color theme="1"/>
        <rFont val="Calibri"/>
        <family val="2"/>
        <scheme val="minor"/>
      </rPr>
      <t xml:space="preserve"> (FFAA, PM, CBM) - </t>
    </r>
    <r>
      <rPr>
        <b/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INSERIR A QUANTIDADE DE DIAS AVERBADOS</t>
    </r>
    <r>
      <rPr>
        <b/>
        <sz val="12"/>
        <color theme="1"/>
        <rFont val="Calibri"/>
        <family val="2"/>
        <scheme val="minor"/>
      </rPr>
      <t xml:space="preserve"> - SEM LIMITE</t>
    </r>
  </si>
  <si>
    <r>
      <t xml:space="preserve">NÚMERO DE DIAS AVERBADOS EM </t>
    </r>
    <r>
      <rPr>
        <b/>
        <sz val="12"/>
        <color theme="1"/>
        <rFont val="Calibri"/>
        <family val="2"/>
        <scheme val="minor"/>
      </rPr>
      <t>OUTRAS INSTITUIÇÕES PUBLICAS</t>
    </r>
    <r>
      <rPr>
        <sz val="12"/>
        <color theme="1"/>
        <rFont val="Calibri"/>
        <family val="2"/>
        <scheme val="minor"/>
      </rPr>
      <t xml:space="preserve"> E </t>
    </r>
    <r>
      <rPr>
        <b/>
        <sz val="12"/>
        <color theme="1"/>
        <rFont val="Calibri"/>
        <family val="2"/>
        <scheme val="minor"/>
      </rPr>
      <t>INSS</t>
    </r>
    <r>
      <rPr>
        <sz val="12"/>
        <color theme="1"/>
        <rFont val="Calibri"/>
        <family val="2"/>
        <scheme val="minor"/>
      </rPr>
      <t xml:space="preserve"> - </t>
    </r>
    <r>
      <rPr>
        <u/>
        <sz val="12"/>
        <color theme="1"/>
        <rFont val="Calibri"/>
        <family val="2"/>
        <scheme val="minor"/>
      </rPr>
      <t xml:space="preserve">INSERIR A QUANTIDADE DE DIAS AVERBADOS </t>
    </r>
    <r>
      <rPr>
        <sz val="12"/>
        <color theme="1"/>
        <rFont val="Calibri"/>
        <family val="2"/>
        <scheme val="minor"/>
      </rPr>
      <t xml:space="preserve">- </t>
    </r>
    <r>
      <rPr>
        <b/>
        <sz val="12"/>
        <color theme="1"/>
        <rFont val="Calibri"/>
        <family val="2"/>
        <scheme val="minor"/>
      </rPr>
      <t>LIMITADA A UTILIZAÇÃO DE 1825 DIAS</t>
    </r>
    <r>
      <rPr>
        <sz val="12"/>
        <color theme="1"/>
        <rFont val="Calibri"/>
        <family val="2"/>
        <scheme val="minor"/>
      </rPr>
      <t xml:space="preserve"> (5ANOS)</t>
    </r>
  </si>
  <si>
    <r>
      <t xml:space="preserve">PREVISTOS NO ART. 56 DO DECRETO-LEI Nº 260/70; </t>
    </r>
    <r>
      <rPr>
        <b/>
        <sz val="12"/>
        <color theme="1"/>
        <rFont val="Calibri"/>
        <family val="2"/>
        <scheme val="minor"/>
      </rPr>
      <t>AGREGAÇÕES</t>
    </r>
    <r>
      <rPr>
        <sz val="12"/>
        <color theme="1"/>
        <rFont val="Calibri"/>
        <family val="2"/>
        <scheme val="minor"/>
      </rPr>
      <t xml:space="preserve"> PREVISTAS NO ARTIGO 5º DO DECRETO-LEI Nº 260/70, EXCETO OS INCISOS I, XII, XIII E XIV, COMBINADOS COM O ARTIGO 55, DO DECRETO-LEI Nº 260/70, QUE PERMITEM O CÔMPUTO COMO EFETIVO SERVIÇO; </t>
    </r>
    <r>
      <rPr>
        <b/>
        <sz val="12"/>
        <color theme="1"/>
        <rFont val="Calibri"/>
        <family val="2"/>
        <scheme val="minor"/>
      </rPr>
      <t>PUNIÇÕES DISCIPLINARES</t>
    </r>
    <r>
      <rPr>
        <sz val="12"/>
        <color theme="1"/>
        <rFont val="Calibri"/>
        <family val="2"/>
        <scheme val="minor"/>
      </rPr>
      <t xml:space="preserve">: PRISÃO SEM FAZER SERVIÇOS SOB A ÉGIDE DO DECRETO-LEI Nº 13.657/43 (R-2-PM), PERMANÊNCIA SEM FAZER SERVIÇOS SOB A ÉGIDE DO DECRETO Nº 52.655/71 (R-2A-PM) E DETENÇÃO SOB A ÉGIDE DA LEI COMPLEMENTAR Nº 893/01 (RDPM) OU QUALQUER ATO ADMINISTRATIVO OU JUDICIAL QUE INFLUA NA CONTAGEM DE TEMPO DE SERVIÇO (EX: AFASTAMENTOS FRUÍDOS IRREGULARMENTE, SUSPENSÃO DA FUNÇÃO PÚBLICA, FALTA AO SERVIÇO ETC). </t>
    </r>
    <r>
      <rPr>
        <u/>
        <sz val="12"/>
        <color theme="1"/>
        <rFont val="Calibri"/>
        <family val="2"/>
        <scheme val="minor"/>
      </rPr>
      <t>INSERIR A QUANTIDADE DE DIAS A SEREM DESCONTADOS</t>
    </r>
  </si>
  <si>
    <t>EXEMPLO</t>
  </si>
  <si>
    <t>SIMULE SUA CONTAGEM!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</si>
</sst>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ACFC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2" borderId="0" xfId="0" applyFill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15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9" borderId="4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0" fontId="2" fillId="8" borderId="4" xfId="0" applyFont="1" applyFill="1" applyBorder="1" applyAlignment="1" applyProtection="1">
      <alignment horizontal="center" vertical="center" wrapText="1"/>
    </xf>
    <xf numFmtId="0" fontId="2" fillId="15" borderId="4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9" fontId="3" fillId="6" borderId="4" xfId="0" applyNumberFormat="1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11" borderId="5" xfId="0" applyFont="1" applyFill="1" applyBorder="1" applyAlignment="1" applyProtection="1">
      <alignment horizontal="center" vertical="center" wrapText="1"/>
    </xf>
    <xf numFmtId="0" fontId="2" fillId="12" borderId="4" xfId="0" applyFont="1" applyFill="1" applyBorder="1" applyAlignment="1" applyProtection="1">
      <alignment horizontal="center" vertical="center" wrapText="1"/>
    </xf>
    <xf numFmtId="0" fontId="2" fillId="11" borderId="4" xfId="0" applyFont="1" applyFill="1" applyBorder="1" applyAlignment="1" applyProtection="1">
      <alignment horizontal="center" vertical="center" wrapText="1"/>
    </xf>
    <xf numFmtId="0" fontId="5" fillId="17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4" fontId="3" fillId="14" borderId="10" xfId="0" applyNumberFormat="1" applyFont="1" applyFill="1" applyBorder="1" applyAlignment="1" applyProtection="1">
      <alignment horizontal="center" vertical="center"/>
    </xf>
    <xf numFmtId="0" fontId="12" fillId="4" borderId="11" xfId="0" applyNumberFormat="1" applyFont="1" applyFill="1" applyBorder="1" applyAlignment="1" applyProtection="1">
      <alignment horizontal="center" vertical="center"/>
    </xf>
    <xf numFmtId="14" fontId="11" fillId="14" borderId="8" xfId="0" applyNumberFormat="1" applyFont="1" applyFill="1" applyBorder="1" applyAlignment="1" applyProtection="1">
      <alignment horizontal="center" vertical="center"/>
    </xf>
    <xf numFmtId="0" fontId="11" fillId="4" borderId="11" xfId="0" applyNumberFormat="1" applyFont="1" applyFill="1" applyBorder="1" applyAlignment="1" applyProtection="1">
      <alignment horizontal="center" vertical="center"/>
    </xf>
    <xf numFmtId="14" fontId="11" fillId="5" borderId="11" xfId="0" applyNumberFormat="1" applyFont="1" applyFill="1" applyBorder="1" applyAlignment="1" applyProtection="1">
      <alignment horizontal="center" vertical="center"/>
    </xf>
    <xf numFmtId="0" fontId="11" fillId="5" borderId="8" xfId="0" applyNumberFormat="1" applyFont="1" applyFill="1" applyBorder="1" applyAlignment="1" applyProtection="1">
      <alignment horizontal="center" vertical="center"/>
    </xf>
    <xf numFmtId="1" fontId="11" fillId="5" borderId="8" xfId="0" applyNumberFormat="1" applyFont="1" applyFill="1" applyBorder="1" applyAlignment="1" applyProtection="1">
      <alignment horizontal="center" vertical="center"/>
    </xf>
    <xf numFmtId="14" fontId="11" fillId="5" borderId="9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2" fillId="2" borderId="15" xfId="0" applyNumberFormat="1" applyFont="1" applyFill="1" applyBorder="1" applyAlignment="1" applyProtection="1">
      <alignment horizontal="center" vertical="center"/>
    </xf>
    <xf numFmtId="14" fontId="12" fillId="12" borderId="16" xfId="0" applyNumberFormat="1" applyFont="1" applyFill="1" applyBorder="1" applyAlignment="1" applyProtection="1">
      <alignment horizontal="center" vertical="center"/>
    </xf>
    <xf numFmtId="14" fontId="12" fillId="17" borderId="8" xfId="0" applyNumberFormat="1" applyFont="1" applyFill="1" applyBorder="1" applyAlignment="1" applyProtection="1">
      <alignment horizontal="center" vertical="center"/>
    </xf>
    <xf numFmtId="1" fontId="12" fillId="12" borderId="8" xfId="0" applyNumberFormat="1" applyFont="1" applyFill="1" applyBorder="1" applyAlignment="1" applyProtection="1">
      <alignment horizontal="center" vertical="center"/>
    </xf>
    <xf numFmtId="2" fontId="12" fillId="12" borderId="8" xfId="0" applyNumberFormat="1" applyFont="1" applyFill="1" applyBorder="1" applyAlignment="1" applyProtection="1">
      <alignment horizontal="center" vertical="center"/>
    </xf>
    <xf numFmtId="1" fontId="12" fillId="17" borderId="8" xfId="0" applyNumberFormat="1" applyFont="1" applyFill="1" applyBorder="1" applyAlignment="1" applyProtection="1">
      <alignment horizontal="center" vertical="center"/>
    </xf>
    <xf numFmtId="14" fontId="12" fillId="12" borderId="17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9" fontId="3" fillId="6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 applyProtection="1">
      <alignment horizontal="center" vertical="center" wrapText="1"/>
    </xf>
    <xf numFmtId="0" fontId="5" fillId="17" borderId="1" xfId="0" applyFont="1" applyFill="1" applyBorder="1" applyAlignment="1" applyProtection="1">
      <alignment horizontal="center" vertical="center" wrapText="1"/>
    </xf>
    <xf numFmtId="0" fontId="10" fillId="13" borderId="2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10" borderId="8" xfId="0" applyNumberFormat="1" applyFont="1" applyFill="1" applyBorder="1" applyAlignment="1" applyProtection="1">
      <alignment horizontal="center" vertical="center"/>
    </xf>
    <xf numFmtId="14" fontId="3" fillId="14" borderId="0" xfId="0" applyNumberFormat="1" applyFont="1" applyFill="1" applyBorder="1" applyAlignment="1" applyProtection="1">
      <alignment horizontal="center" vertical="center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 applyProtection="1">
      <alignment horizontal="center" vertical="center"/>
    </xf>
    <xf numFmtId="0" fontId="2" fillId="5" borderId="8" xfId="0" applyNumberFormat="1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 textRotation="255" wrapText="1"/>
    </xf>
    <xf numFmtId="0" fontId="0" fillId="2" borderId="0" xfId="0" applyFill="1" applyProtection="1"/>
    <xf numFmtId="0" fontId="15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1" fontId="0" fillId="2" borderId="0" xfId="0" applyNumberFormat="1" applyFill="1" applyAlignment="1" applyProtection="1">
      <alignment horizontal="center"/>
    </xf>
    <xf numFmtId="0" fontId="11" fillId="10" borderId="1" xfId="0" applyFont="1" applyFill="1" applyBorder="1" applyAlignment="1" applyProtection="1">
      <alignment horizontal="left" vertical="center" wrapText="1"/>
    </xf>
    <xf numFmtId="0" fontId="11" fillId="16" borderId="1" xfId="0" applyFont="1" applyFill="1" applyBorder="1" applyAlignment="1" applyProtection="1">
      <alignment horizontal="left" vertical="center" wrapText="1"/>
    </xf>
    <xf numFmtId="0" fontId="17" fillId="2" borderId="0" xfId="0" applyFont="1" applyFill="1" applyAlignment="1" applyProtection="1">
      <alignment horizontal="center"/>
    </xf>
    <xf numFmtId="0" fontId="16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9" fillId="0" borderId="12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left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1" fillId="8" borderId="1" xfId="0" applyFont="1" applyFill="1" applyBorder="1" applyAlignment="1" applyProtection="1">
      <alignment horizontal="left" vertical="center" wrapText="1"/>
    </xf>
    <xf numFmtId="0" fontId="11" fillId="12" borderId="1" xfId="0" applyFont="1" applyFill="1" applyBorder="1" applyAlignment="1" applyProtection="1">
      <alignment horizontal="left" vertical="center" wrapText="1"/>
    </xf>
    <xf numFmtId="0" fontId="7" fillId="7" borderId="12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/>
    </xf>
    <xf numFmtId="0" fontId="7" fillId="7" borderId="13" xfId="0" applyFont="1" applyFill="1" applyBorder="1" applyAlignment="1" applyProtection="1">
      <alignment horizontal="center"/>
    </xf>
    <xf numFmtId="0" fontId="7" fillId="17" borderId="12" xfId="0" applyFont="1" applyFill="1" applyBorder="1" applyAlignment="1" applyProtection="1">
      <alignment horizontal="center"/>
    </xf>
    <xf numFmtId="0" fontId="7" fillId="17" borderId="3" xfId="0" applyFont="1" applyFill="1" applyBorder="1" applyAlignment="1" applyProtection="1">
      <alignment horizontal="center"/>
    </xf>
    <xf numFmtId="0" fontId="7" fillId="17" borderId="13" xfId="0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ACFCA"/>
      <color rgb="FFFF6600"/>
      <color rgb="FFFF5050"/>
      <color rgb="FFED4837"/>
      <color rgb="FFF5A5BC"/>
      <color rgb="FF010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868136</xdr:colOff>
      <xdr:row>0</xdr:row>
      <xdr:rowOff>108857</xdr:rowOff>
    </xdr:from>
    <xdr:to>
      <xdr:col>5</xdr:col>
      <xdr:colOff>163286</xdr:colOff>
      <xdr:row>3</xdr:row>
      <xdr:rowOff>34459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993" y="108857"/>
          <a:ext cx="1404257" cy="1136638"/>
        </a:xfrm>
        <a:prstGeom prst="rect">
          <a:avLst/>
        </a:prstGeom>
      </xdr:spPr>
    </xdr:pic>
    <xdr:clientData/>
  </xdr:twoCellAnchor>
  <xdr:twoCellAnchor>
    <xdr:from>
      <xdr:col>1</xdr:col>
      <xdr:colOff>676275</xdr:colOff>
      <xdr:row>3</xdr:row>
      <xdr:rowOff>57150</xdr:rowOff>
    </xdr:from>
    <xdr:to>
      <xdr:col>5</xdr:col>
      <xdr:colOff>371475</xdr:colOff>
      <xdr:row>3</xdr:row>
      <xdr:rowOff>238125</xdr:rowOff>
    </xdr:to>
    <xdr:sp macro="" textlink="">
      <xdr:nvSpPr>
        <xdr:cNvPr id="3" name="CaixaDeTexto 2"/>
        <xdr:cNvSpPr txBox="1"/>
      </xdr:nvSpPr>
      <xdr:spPr>
        <a:xfrm>
          <a:off x="1162050" y="1238250"/>
          <a:ext cx="18002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900" b="1"/>
            <a:t>A FORÇA PÚBLICA DE SÃO PAULO</a:t>
          </a:r>
        </a:p>
      </xdr:txBody>
    </xdr:sp>
    <xdr:clientData/>
  </xdr:twoCellAnchor>
  <xdr:twoCellAnchor editAs="oneCell">
    <xdr:from>
      <xdr:col>18</xdr:col>
      <xdr:colOff>568876</xdr:colOff>
      <xdr:row>0</xdr:row>
      <xdr:rowOff>47625</xdr:rowOff>
    </xdr:from>
    <xdr:to>
      <xdr:col>21</xdr:col>
      <xdr:colOff>104775</xdr:colOff>
      <xdr:row>3</xdr:row>
      <xdr:rowOff>279648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776" y="47625"/>
          <a:ext cx="917024" cy="1441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ctr">
          <a:defRPr sz="9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topLeftCell="A4" zoomScale="70" zoomScaleNormal="70" workbookViewId="0">
      <selection activeCell="F16" sqref="F16"/>
    </sheetView>
  </sheetViews>
  <sheetFormatPr defaultRowHeight="15" x14ac:dyDescent="0.25"/>
  <cols>
    <col min="1" max="1" width="7.28515625" style="2" customWidth="1"/>
    <col min="2" max="2" width="20.7109375" style="1" customWidth="1"/>
    <col min="3" max="3" width="12.140625" style="1" hidden="1" customWidth="1"/>
    <col min="4" max="4" width="10.85546875" style="1" customWidth="1"/>
    <col min="5" max="5" width="11.85546875" style="1" hidden="1" customWidth="1"/>
    <col min="6" max="6" width="17" style="1" bestFit="1" customWidth="1"/>
    <col min="7" max="7" width="20" style="1" customWidth="1"/>
    <col min="8" max="8" width="5.5703125" style="1" hidden="1" customWidth="1"/>
    <col min="9" max="9" width="20" style="1" customWidth="1"/>
    <col min="10" max="10" width="10.85546875" style="1" customWidth="1"/>
    <col min="11" max="11" width="14.7109375" style="1" customWidth="1"/>
    <col min="12" max="12" width="10.85546875" style="1" customWidth="1"/>
    <col min="13" max="13" width="11.7109375" style="1" customWidth="1"/>
    <col min="14" max="14" width="20.7109375" style="1" customWidth="1"/>
    <col min="15" max="15" width="5.5703125" style="1" customWidth="1"/>
    <col min="16" max="16" width="5.5703125" style="1" hidden="1" customWidth="1"/>
    <col min="17" max="17" width="20.7109375" style="1" customWidth="1"/>
    <col min="18" max="18" width="14.140625" style="1" customWidth="1"/>
    <col min="19" max="19" width="20.7109375" style="1" customWidth="1"/>
    <col min="20" max="20" width="5.7109375" style="1" hidden="1" customWidth="1"/>
    <col min="21" max="21" width="6.7109375" style="1" hidden="1" customWidth="1"/>
    <col min="22" max="22" width="25.42578125" style="1" customWidth="1"/>
    <col min="23" max="26" width="12.7109375" style="1" customWidth="1"/>
    <col min="27" max="27" width="20.7109375" style="1" customWidth="1"/>
    <col min="28" max="28" width="12.7109375" style="1" customWidth="1"/>
    <col min="29" max="29" width="20.42578125" style="1" customWidth="1"/>
    <col min="30" max="30" width="12.7109375" style="1" customWidth="1"/>
    <col min="31" max="31" width="20.7109375" style="1" customWidth="1"/>
    <col min="32" max="16384" width="9.140625" style="2"/>
  </cols>
  <sheetData>
    <row r="1" spans="1:31" x14ac:dyDescent="0.25">
      <c r="A1" s="5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46.5" x14ac:dyDescent="0.7">
      <c r="A2" s="58"/>
      <c r="B2" s="65" t="s">
        <v>30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3"/>
      <c r="X2" s="3"/>
      <c r="Y2" s="3"/>
      <c r="Z2" s="3"/>
      <c r="AA2" s="3"/>
      <c r="AB2" s="3"/>
      <c r="AC2" s="3"/>
      <c r="AD2" s="3"/>
      <c r="AE2" s="3"/>
    </row>
    <row r="3" spans="1:31" ht="33.75" x14ac:dyDescent="0.5">
      <c r="A3" s="58"/>
      <c r="B3" s="66" t="s">
        <v>31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3"/>
      <c r="X3" s="3"/>
      <c r="Y3" s="3"/>
      <c r="Z3" s="3"/>
      <c r="AA3" s="3"/>
      <c r="AB3" s="3"/>
      <c r="AC3" s="3"/>
      <c r="AD3" s="3"/>
      <c r="AE3" s="3"/>
    </row>
    <row r="4" spans="1:31" ht="31.5" x14ac:dyDescent="0.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3"/>
      <c r="X4" s="3"/>
      <c r="Y4" s="3"/>
      <c r="Z4" s="3"/>
      <c r="AA4" s="3"/>
      <c r="AB4" s="3"/>
      <c r="AC4" s="3"/>
      <c r="AD4" s="3"/>
      <c r="AE4" s="3"/>
    </row>
    <row r="5" spans="1:31" ht="23.25" x14ac:dyDescent="0.35">
      <c r="A5" s="58"/>
      <c r="B5" s="67" t="s">
        <v>19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3"/>
      <c r="X5" s="3"/>
      <c r="Y5" s="3"/>
      <c r="Z5" s="3"/>
      <c r="AA5" s="3"/>
      <c r="AB5" s="3"/>
      <c r="AC5" s="3"/>
      <c r="AD5" s="3"/>
      <c r="AE5" s="3"/>
    </row>
    <row r="6" spans="1:31" ht="23.25" x14ac:dyDescent="0.35">
      <c r="A6" s="5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"/>
      <c r="X6" s="3"/>
      <c r="Y6" s="3"/>
      <c r="Z6" s="3"/>
      <c r="AA6" s="3"/>
      <c r="AB6" s="3"/>
      <c r="AC6" s="3"/>
      <c r="AD6" s="3"/>
      <c r="AE6" s="3"/>
    </row>
    <row r="7" spans="1:31" ht="24" thickBot="1" x14ac:dyDescent="0.4">
      <c r="A7" s="58"/>
      <c r="B7" s="81" t="s">
        <v>36</v>
      </c>
      <c r="C7" s="81"/>
      <c r="D7" s="81"/>
      <c r="E7" s="81"/>
      <c r="F7" s="81"/>
      <c r="G7" s="81"/>
      <c r="H7" s="81"/>
      <c r="I7" s="8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3"/>
      <c r="X7" s="3"/>
      <c r="Y7" s="3"/>
      <c r="Z7" s="3"/>
      <c r="AA7" s="3"/>
      <c r="AB7" s="3"/>
      <c r="AC7" s="3"/>
      <c r="AD7" s="3"/>
      <c r="AE7" s="3"/>
    </row>
    <row r="8" spans="1:31" ht="19.5" thickBot="1" x14ac:dyDescent="0.35">
      <c r="A8" s="58"/>
      <c r="B8" s="3"/>
      <c r="C8" s="3"/>
      <c r="D8" s="3"/>
      <c r="E8" s="3"/>
      <c r="F8" s="3"/>
      <c r="G8" s="3"/>
      <c r="H8" s="3"/>
      <c r="I8" s="3"/>
      <c r="J8" s="3"/>
      <c r="K8" s="3"/>
      <c r="L8" s="75" t="s">
        <v>1</v>
      </c>
      <c r="M8" s="76"/>
      <c r="N8" s="77"/>
      <c r="O8" s="57"/>
      <c r="Q8" s="78" t="s">
        <v>2</v>
      </c>
      <c r="R8" s="79"/>
      <c r="S8" s="79"/>
      <c r="T8" s="79"/>
      <c r="U8" s="79"/>
      <c r="V8" s="80"/>
      <c r="W8" s="3"/>
      <c r="X8" s="3"/>
      <c r="Y8" s="3"/>
      <c r="Z8" s="3"/>
      <c r="AA8" s="3"/>
      <c r="AB8" s="3"/>
      <c r="AC8" s="3"/>
      <c r="AD8" s="3"/>
      <c r="AE8" s="3"/>
    </row>
    <row r="9" spans="1:31" ht="48" thickBot="1" x14ac:dyDescent="0.3">
      <c r="B9" s="4" t="s">
        <v>4</v>
      </c>
      <c r="C9" s="5" t="s">
        <v>0</v>
      </c>
      <c r="D9" s="6" t="s">
        <v>6</v>
      </c>
      <c r="E9" s="7"/>
      <c r="F9" s="8" t="s">
        <v>7</v>
      </c>
      <c r="G9" s="9" t="s">
        <v>8</v>
      </c>
      <c r="H9" s="9"/>
      <c r="I9" s="10" t="s">
        <v>9</v>
      </c>
      <c r="J9" s="11" t="s">
        <v>10</v>
      </c>
      <c r="K9" s="12" t="s">
        <v>11</v>
      </c>
      <c r="L9" s="12" t="s">
        <v>12</v>
      </c>
      <c r="M9" s="13" t="s">
        <v>13</v>
      </c>
      <c r="N9" s="14" t="s">
        <v>14</v>
      </c>
      <c r="O9" s="57"/>
      <c r="P9" s="15"/>
      <c r="Q9" s="16" t="s">
        <v>5</v>
      </c>
      <c r="R9" s="17" t="s">
        <v>15</v>
      </c>
      <c r="S9" s="18" t="s">
        <v>16</v>
      </c>
      <c r="T9" s="7"/>
      <c r="U9" s="17" t="s">
        <v>29</v>
      </c>
      <c r="V9" s="19" t="s">
        <v>17</v>
      </c>
      <c r="W9" s="3"/>
      <c r="X9" s="3"/>
      <c r="Y9" s="3"/>
      <c r="Z9" s="3"/>
      <c r="AA9" s="3"/>
      <c r="AB9" s="3"/>
      <c r="AC9" s="3"/>
      <c r="AD9" s="3"/>
      <c r="AE9" s="3"/>
    </row>
    <row r="10" spans="1:31" ht="16.5" thickBot="1" x14ac:dyDescent="0.3">
      <c r="A10" s="58"/>
      <c r="B10" s="55">
        <v>36443</v>
      </c>
      <c r="C10" s="21">
        <f t="shared" ref="C10:C11" si="0">B10-F10</f>
        <v>36443</v>
      </c>
      <c r="D10" s="22">
        <f t="shared" ref="D10:D11" si="1">(E10-C10)+1</f>
        <v>7389</v>
      </c>
      <c r="E10" s="23">
        <v>43831</v>
      </c>
      <c r="F10" s="52">
        <v>0</v>
      </c>
      <c r="G10" s="52">
        <v>0</v>
      </c>
      <c r="H10" s="52">
        <f>IF(G10&gt;1825,1825,G10)</f>
        <v>0</v>
      </c>
      <c r="I10" s="56">
        <v>0</v>
      </c>
      <c r="J10" s="24">
        <f>(D10+H10)-I10</f>
        <v>7389</v>
      </c>
      <c r="K10" s="25">
        <f>(C10+10950)-H10</f>
        <v>47393</v>
      </c>
      <c r="L10" s="26">
        <f>IF(10950-J10&lt;0,0,10950-J10)</f>
        <v>3561</v>
      </c>
      <c r="M10" s="27">
        <f>IF(ROUNDUP(L10*0.17,0)&lt;0,0,ROUNDUP(L10*0.17,0))</f>
        <v>606</v>
      </c>
      <c r="N10" s="28">
        <f>K10+M10</f>
        <v>47999</v>
      </c>
      <c r="O10" s="57"/>
      <c r="P10" s="30">
        <v>9125</v>
      </c>
      <c r="Q10" s="31">
        <f>(C10+P10)-I10</f>
        <v>45568</v>
      </c>
      <c r="R10" s="32">
        <v>44562</v>
      </c>
      <c r="S10" s="33">
        <f t="shared" ref="S10:S11" si="2">120*U10</f>
        <v>360</v>
      </c>
      <c r="T10" s="34">
        <f>(Q10-R10)/365</f>
        <v>2.7561643835616438</v>
      </c>
      <c r="U10" s="35">
        <f>IF(ROUNDUP(T10,0)&lt;0,0,(IF(ROUNDUP(T10,0)&gt;15,15,ROUNDUP(T10,0))))</f>
        <v>3</v>
      </c>
      <c r="V10" s="36">
        <f>Q10+S10</f>
        <v>45928</v>
      </c>
      <c r="W10" s="3"/>
      <c r="X10" s="3"/>
      <c r="Y10" s="3"/>
      <c r="Z10" s="3"/>
      <c r="AA10" s="3"/>
      <c r="AB10" s="3"/>
      <c r="AC10" s="3"/>
      <c r="AD10" s="3"/>
      <c r="AE10" s="3"/>
    </row>
    <row r="11" spans="1:31" ht="16.5" thickBot="1" x14ac:dyDescent="0.3">
      <c r="A11" s="58"/>
      <c r="B11" s="55">
        <v>36443</v>
      </c>
      <c r="C11" s="21">
        <f t="shared" si="0"/>
        <v>36443</v>
      </c>
      <c r="D11" s="22">
        <f t="shared" si="1"/>
        <v>7389</v>
      </c>
      <c r="E11" s="23">
        <v>43831</v>
      </c>
      <c r="F11" s="52">
        <v>0</v>
      </c>
      <c r="G11" s="52">
        <v>1825</v>
      </c>
      <c r="H11" s="52">
        <f>IF(G11&gt;1825,1825,G11)</f>
        <v>1825</v>
      </c>
      <c r="I11" s="56">
        <v>0</v>
      </c>
      <c r="J11" s="24">
        <f>(D11+H11)-I11</f>
        <v>9214</v>
      </c>
      <c r="K11" s="25">
        <f>(C11+10950)-H11</f>
        <v>45568</v>
      </c>
      <c r="L11" s="26">
        <f>IF(10950-J11&lt;0,0,10950-J11)</f>
        <v>1736</v>
      </c>
      <c r="M11" s="27">
        <f>IF(ROUNDUP(L11*0.17,0)&lt;0,0,ROUNDUP(L11*0.17,0))</f>
        <v>296</v>
      </c>
      <c r="N11" s="28">
        <f>K11+M11</f>
        <v>45864</v>
      </c>
      <c r="O11" s="57"/>
      <c r="P11" s="30">
        <v>9126</v>
      </c>
      <c r="Q11" s="31">
        <f>(C11+P11)-I11</f>
        <v>45569</v>
      </c>
      <c r="R11" s="32">
        <v>44562</v>
      </c>
      <c r="S11" s="33">
        <f t="shared" si="2"/>
        <v>360</v>
      </c>
      <c r="T11" s="34">
        <f>(Q11-R11)/365</f>
        <v>2.7589041095890412</v>
      </c>
      <c r="U11" s="35">
        <f>IF(ROUNDUP(T11,0)&lt;0,0,(IF(ROUNDUP(T11,0)&gt;15,15,ROUNDUP(T11,0))))</f>
        <v>3</v>
      </c>
      <c r="V11" s="36">
        <f>Q11+S11</f>
        <v>45929</v>
      </c>
      <c r="W11" s="3"/>
      <c r="X11" s="3"/>
      <c r="Y11" s="3"/>
      <c r="Z11" s="3"/>
      <c r="AA11" s="3"/>
      <c r="AB11" s="3"/>
      <c r="AC11" s="3"/>
      <c r="AD11" s="3"/>
      <c r="AE11" s="3"/>
    </row>
    <row r="12" spans="1:31" ht="23.25" x14ac:dyDescent="0.35">
      <c r="A12" s="58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3"/>
      <c r="X12" s="3"/>
      <c r="Y12" s="3"/>
      <c r="Z12" s="3"/>
      <c r="AA12" s="3"/>
      <c r="AB12" s="3"/>
      <c r="AC12" s="3"/>
      <c r="AD12" s="3"/>
      <c r="AE12" s="3"/>
    </row>
    <row r="13" spans="1:31" ht="26.25" customHeight="1" thickBot="1" x14ac:dyDescent="0.4">
      <c r="A13" s="58"/>
      <c r="B13" s="81" t="s">
        <v>37</v>
      </c>
      <c r="C13" s="81"/>
      <c r="D13" s="81"/>
      <c r="E13" s="81"/>
      <c r="F13" s="81"/>
      <c r="G13" s="81"/>
      <c r="H13" s="81"/>
      <c r="I13" s="8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9.5" thickBot="1" x14ac:dyDescent="0.35">
      <c r="A14" s="58"/>
      <c r="B14" s="3"/>
      <c r="C14" s="3"/>
      <c r="D14" s="3"/>
      <c r="E14" s="3"/>
      <c r="F14" s="3"/>
      <c r="G14" s="3"/>
      <c r="H14" s="3"/>
      <c r="I14" s="3"/>
      <c r="J14" s="3"/>
      <c r="K14" s="3"/>
      <c r="L14" s="75" t="s">
        <v>1</v>
      </c>
      <c r="M14" s="76"/>
      <c r="N14" s="77"/>
      <c r="O14" s="57"/>
      <c r="Q14" s="78" t="s">
        <v>2</v>
      </c>
      <c r="R14" s="79"/>
      <c r="S14" s="79"/>
      <c r="T14" s="79"/>
      <c r="U14" s="79"/>
      <c r="V14" s="80"/>
      <c r="W14" s="3"/>
      <c r="X14" s="3"/>
      <c r="Y14" s="3"/>
      <c r="Z14" s="3"/>
      <c r="AA14" s="3"/>
      <c r="AB14" s="3"/>
      <c r="AC14" s="3"/>
      <c r="AD14" s="3"/>
      <c r="AE14" s="3"/>
    </row>
    <row r="15" spans="1:31" s="20" customFormat="1" ht="43.5" customHeight="1" thickBot="1" x14ac:dyDescent="0.3">
      <c r="A15" s="61"/>
      <c r="B15" s="4" t="s">
        <v>4</v>
      </c>
      <c r="C15" s="5" t="s">
        <v>0</v>
      </c>
      <c r="D15" s="6" t="s">
        <v>6</v>
      </c>
      <c r="E15" s="7"/>
      <c r="F15" s="8" t="s">
        <v>7</v>
      </c>
      <c r="G15" s="9" t="s">
        <v>8</v>
      </c>
      <c r="H15" s="9"/>
      <c r="I15" s="10" t="s">
        <v>9</v>
      </c>
      <c r="J15" s="11" t="s">
        <v>10</v>
      </c>
      <c r="K15" s="12" t="s">
        <v>11</v>
      </c>
      <c r="L15" s="12" t="s">
        <v>12</v>
      </c>
      <c r="M15" s="13" t="s">
        <v>13</v>
      </c>
      <c r="N15" s="14" t="s">
        <v>14</v>
      </c>
      <c r="O15" s="57"/>
      <c r="P15" s="15"/>
      <c r="Q15" s="16" t="s">
        <v>5</v>
      </c>
      <c r="R15" s="17" t="s">
        <v>15</v>
      </c>
      <c r="S15" s="18" t="s">
        <v>16</v>
      </c>
      <c r="T15" s="7"/>
      <c r="U15" s="17" t="s">
        <v>29</v>
      </c>
      <c r="V15" s="19" t="s">
        <v>17</v>
      </c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ht="33.75" customHeight="1" thickBot="1" x14ac:dyDescent="0.3">
      <c r="A16" s="58"/>
      <c r="B16" s="54">
        <v>36534</v>
      </c>
      <c r="C16" s="53">
        <f t="shared" ref="C16" si="3">B16-F16</f>
        <v>36534</v>
      </c>
      <c r="D16" s="22">
        <f t="shared" ref="D16" si="4">(E16-C16)+1</f>
        <v>7298</v>
      </c>
      <c r="E16" s="23">
        <v>43831</v>
      </c>
      <c r="F16" s="51">
        <v>0</v>
      </c>
      <c r="G16" s="51">
        <v>3650</v>
      </c>
      <c r="H16" s="52">
        <f>IF(G16&gt;1825,1825,G16)</f>
        <v>1825</v>
      </c>
      <c r="I16" s="51">
        <v>0</v>
      </c>
      <c r="J16" s="24">
        <f>(D16+H16)-I16</f>
        <v>9123</v>
      </c>
      <c r="K16" s="25">
        <f>(C16+10950)-H16</f>
        <v>45659</v>
      </c>
      <c r="L16" s="26">
        <f>IF(10950-J16&lt;0,0,10950-J16)</f>
        <v>1827</v>
      </c>
      <c r="M16" s="27">
        <f>IF(ROUNDUP(L16*0.17,0)&lt;0,0,ROUNDUP(L16*0.17,0))</f>
        <v>311</v>
      </c>
      <c r="N16" s="28">
        <f>K16+M16</f>
        <v>45970</v>
      </c>
      <c r="O16" s="29"/>
      <c r="P16" s="30">
        <v>9125</v>
      </c>
      <c r="Q16" s="31">
        <f>(C16+P16)-I16</f>
        <v>45659</v>
      </c>
      <c r="R16" s="32">
        <v>44562</v>
      </c>
      <c r="S16" s="33">
        <f t="shared" ref="S16" si="5">120*U16</f>
        <v>480</v>
      </c>
      <c r="T16" s="34">
        <f>(Q16-R16)/365</f>
        <v>3.0054794520547947</v>
      </c>
      <c r="U16" s="35">
        <f>IF(ROUNDUP(T16,0)&lt;0,0,(IF(ROUNDUP(T16,0)&gt;15,15,ROUNDUP(T16,0))))</f>
        <v>4</v>
      </c>
      <c r="V16" s="36">
        <f>Q16+S16</f>
        <v>46139</v>
      </c>
      <c r="W16" s="3"/>
      <c r="X16" s="3"/>
      <c r="Y16" s="3"/>
      <c r="Z16" s="3"/>
      <c r="AA16" s="3"/>
      <c r="AB16" s="3"/>
      <c r="AC16" s="3"/>
      <c r="AD16" s="3"/>
      <c r="AE16" s="3"/>
    </row>
    <row r="17" spans="1:31" ht="28.5" customHeight="1" x14ac:dyDescent="0.25">
      <c r="A17" s="5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62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8" customHeight="1" x14ac:dyDescent="0.25">
      <c r="A18" s="58"/>
      <c r="B18" s="37" t="s">
        <v>4</v>
      </c>
      <c r="C18" s="38"/>
      <c r="D18" s="71" t="s">
        <v>32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3"/>
      <c r="X18" s="3"/>
      <c r="Y18" s="3"/>
      <c r="Z18" s="3"/>
      <c r="AA18" s="3"/>
      <c r="AB18" s="3"/>
      <c r="AC18" s="3"/>
      <c r="AD18" s="3"/>
      <c r="AE18" s="3"/>
    </row>
    <row r="19" spans="1:31" ht="18" customHeight="1" x14ac:dyDescent="0.25">
      <c r="A19" s="58"/>
      <c r="B19" s="39" t="s">
        <v>6</v>
      </c>
      <c r="C19" s="38"/>
      <c r="D19" s="71" t="s">
        <v>21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3"/>
      <c r="X19" s="3"/>
      <c r="Y19" s="3"/>
      <c r="Z19" s="3"/>
      <c r="AA19" s="3"/>
      <c r="AB19" s="3"/>
      <c r="AC19" s="3"/>
      <c r="AD19" s="3"/>
      <c r="AE19" s="3"/>
    </row>
    <row r="20" spans="1:31" ht="34.5" customHeight="1" x14ac:dyDescent="0.25">
      <c r="A20" s="58"/>
      <c r="B20" s="40" t="s">
        <v>7</v>
      </c>
      <c r="C20" s="38"/>
      <c r="D20" s="63" t="s">
        <v>33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3"/>
      <c r="X20" s="3"/>
      <c r="Y20" s="3"/>
      <c r="Z20" s="3"/>
      <c r="AA20" s="3"/>
      <c r="AB20" s="3"/>
      <c r="AC20" s="3"/>
      <c r="AD20" s="3"/>
      <c r="AE20" s="3"/>
    </row>
    <row r="21" spans="1:31" ht="34.5" customHeight="1" x14ac:dyDescent="0.25">
      <c r="A21" s="58"/>
      <c r="B21" s="41" t="s">
        <v>8</v>
      </c>
      <c r="C21" s="38"/>
      <c r="D21" s="63" t="s">
        <v>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3"/>
      <c r="X21" s="3"/>
      <c r="Y21" s="3"/>
      <c r="Z21" s="3"/>
      <c r="AA21" s="3"/>
      <c r="AB21" s="3"/>
      <c r="AC21" s="3"/>
      <c r="AD21" s="3"/>
      <c r="AE21" s="3"/>
    </row>
    <row r="22" spans="1:31" ht="69.75" customHeight="1" x14ac:dyDescent="0.25">
      <c r="A22" s="58"/>
      <c r="B22" s="42" t="s">
        <v>9</v>
      </c>
      <c r="C22" s="38"/>
      <c r="D22" s="72" t="s">
        <v>35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3"/>
      <c r="X22" s="3"/>
      <c r="Y22" s="3"/>
      <c r="Z22" s="3"/>
      <c r="AA22" s="3"/>
      <c r="AB22" s="3"/>
      <c r="AC22" s="3"/>
      <c r="AD22" s="3"/>
      <c r="AE22" s="3"/>
    </row>
    <row r="23" spans="1:31" ht="18" customHeight="1" x14ac:dyDescent="0.25">
      <c r="A23" s="58"/>
      <c r="B23" s="39" t="s">
        <v>10</v>
      </c>
      <c r="C23" s="38"/>
      <c r="D23" s="71" t="s">
        <v>18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58"/>
      <c r="X23" s="58"/>
      <c r="Y23" s="58"/>
      <c r="Z23" s="58"/>
      <c r="AA23" s="58"/>
      <c r="AB23" s="58"/>
      <c r="AC23" s="58"/>
      <c r="AD23" s="58"/>
      <c r="AE23" s="58"/>
    </row>
    <row r="24" spans="1:31" ht="18" customHeight="1" x14ac:dyDescent="0.25">
      <c r="A24" s="58"/>
      <c r="B24" s="43" t="s">
        <v>11</v>
      </c>
      <c r="C24" s="38"/>
      <c r="D24" s="72" t="s">
        <v>22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1" ht="18" customHeight="1" x14ac:dyDescent="0.25">
      <c r="A25" s="58"/>
      <c r="B25" s="43" t="s">
        <v>12</v>
      </c>
      <c r="C25" s="38"/>
      <c r="D25" s="72" t="s">
        <v>23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58"/>
      <c r="X25" s="58"/>
      <c r="Y25" s="58"/>
      <c r="Z25" s="58"/>
      <c r="AA25" s="58"/>
      <c r="AB25" s="58"/>
      <c r="AC25" s="58"/>
      <c r="AD25" s="58"/>
      <c r="AE25" s="58"/>
    </row>
    <row r="26" spans="1:31" ht="18" customHeight="1" x14ac:dyDescent="0.25">
      <c r="A26" s="58"/>
      <c r="B26" s="44" t="s">
        <v>13</v>
      </c>
      <c r="C26" s="38"/>
      <c r="D26" s="72" t="s">
        <v>24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58"/>
      <c r="X26" s="58"/>
      <c r="Y26" s="58"/>
      <c r="Z26" s="58"/>
      <c r="AA26" s="58"/>
      <c r="AB26" s="58"/>
      <c r="AC26" s="58"/>
      <c r="AD26" s="58"/>
      <c r="AE26" s="58"/>
    </row>
    <row r="27" spans="1:31" ht="18" customHeight="1" x14ac:dyDescent="0.25">
      <c r="A27" s="58"/>
      <c r="B27" s="45" t="s">
        <v>14</v>
      </c>
      <c r="C27" s="38"/>
      <c r="D27" s="73" t="s">
        <v>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58"/>
      <c r="X27" s="58"/>
      <c r="Y27" s="58"/>
      <c r="Z27" s="58"/>
      <c r="AA27" s="58"/>
      <c r="AB27" s="58"/>
      <c r="AC27" s="58"/>
      <c r="AD27" s="58"/>
      <c r="AE27" s="58"/>
    </row>
    <row r="28" spans="1:31" ht="18" customHeight="1" x14ac:dyDescent="0.25">
      <c r="A28" s="58"/>
      <c r="B28" s="46" t="s">
        <v>5</v>
      </c>
      <c r="C28" s="38"/>
      <c r="D28" s="74" t="s">
        <v>25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1" ht="18" customHeight="1" x14ac:dyDescent="0.25">
      <c r="A29" s="58"/>
      <c r="B29" s="47" t="s">
        <v>15</v>
      </c>
      <c r="C29" s="38"/>
      <c r="D29" s="74" t="s">
        <v>26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1" ht="31.5" x14ac:dyDescent="0.25">
      <c r="A30" s="58"/>
      <c r="B30" s="46" t="s">
        <v>16</v>
      </c>
      <c r="C30" s="38"/>
      <c r="D30" s="74" t="s">
        <v>27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58"/>
      <c r="X30" s="58"/>
      <c r="Y30" s="58"/>
      <c r="Z30" s="58"/>
      <c r="AA30" s="58"/>
      <c r="AB30" s="58"/>
      <c r="AC30" s="58"/>
      <c r="AD30" s="58"/>
      <c r="AE30" s="58"/>
    </row>
    <row r="31" spans="1:31" ht="47.25" x14ac:dyDescent="0.25">
      <c r="A31" s="58"/>
      <c r="B31" s="48" t="s">
        <v>17</v>
      </c>
      <c r="C31" s="38"/>
      <c r="D31" s="64" t="s">
        <v>28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58"/>
      <c r="X31" s="58"/>
      <c r="Y31" s="58"/>
      <c r="Z31" s="58"/>
      <c r="AA31" s="58"/>
      <c r="AB31" s="58"/>
      <c r="AC31" s="58"/>
      <c r="AD31" s="58"/>
      <c r="AE31" s="58"/>
    </row>
    <row r="32" spans="1:31" ht="15.75" thickBot="1" x14ac:dyDescent="0.3">
      <c r="A32" s="5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9.5" thickBot="1" x14ac:dyDescent="0.35">
      <c r="A33" s="58"/>
      <c r="B33" s="49"/>
      <c r="C33" s="50"/>
      <c r="D33" s="68" t="s">
        <v>20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70"/>
      <c r="W33" s="58"/>
      <c r="X33" s="58"/>
      <c r="Y33" s="58"/>
      <c r="Z33" s="58"/>
      <c r="AA33" s="58"/>
      <c r="AB33" s="58"/>
      <c r="AC33" s="58"/>
      <c r="AD33" s="58"/>
      <c r="AE33" s="58"/>
    </row>
    <row r="34" spans="1:31" x14ac:dyDescent="0.25">
      <c r="A34" s="5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5">
      <c r="A35" s="5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5">
      <c r="A36" s="5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5">
      <c r="A37" s="5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x14ac:dyDescent="0.25">
      <c r="A38" s="5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5">
      <c r="A39" s="5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5">
      <c r="A40" s="5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5">
      <c r="A41" s="5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5">
      <c r="A42" s="5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5">
      <c r="A43" s="5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5">
      <c r="A44" s="5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5">
      <c r="A45" s="5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x14ac:dyDescent="0.25">
      <c r="A46" s="5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x14ac:dyDescent="0.25">
      <c r="A47" s="5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5">
      <c r="A48" s="5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5">
      <c r="A49" s="5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5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5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5">
      <c r="A52" s="5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5">
      <c r="A53" s="5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5">
      <c r="A54" s="5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5">
      <c r="A55" s="5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5">
      <c r="A56" s="5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x14ac:dyDescent="0.25">
      <c r="A57" s="5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x14ac:dyDescent="0.25">
      <c r="A58" s="5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</sheetData>
  <sheetProtection algorithmName="SHA-512" hashValue="rHUW9iV/hV/dKughUqw+guiMzavRZBUw93tzg4H9Xmhl23rVQJAWYSq+U1emd8eUd8gQZPAy0kUM0L1RPsxN9w==" saltValue="6KEt3CvoOuhKNYGnckeIMQ==" spinCount="100000" sheet="1" scenarios="1" selectLockedCells="1"/>
  <protectedRanges>
    <protectedRange sqref="B16 F16 G16 I16" name="Editaveis"/>
  </protectedRanges>
  <mergeCells count="24">
    <mergeCell ref="D33:V33"/>
    <mergeCell ref="D18:V18"/>
    <mergeCell ref="D21:V21"/>
    <mergeCell ref="D22:V22"/>
    <mergeCell ref="D23:V23"/>
    <mergeCell ref="D24:V24"/>
    <mergeCell ref="D25:V25"/>
    <mergeCell ref="D26:V26"/>
    <mergeCell ref="D27:V27"/>
    <mergeCell ref="D28:V28"/>
    <mergeCell ref="D29:V29"/>
    <mergeCell ref="D30:V30"/>
    <mergeCell ref="D19:V19"/>
    <mergeCell ref="D20:V20"/>
    <mergeCell ref="D31:V31"/>
    <mergeCell ref="B2:V2"/>
    <mergeCell ref="B3:V3"/>
    <mergeCell ref="B5:V5"/>
    <mergeCell ref="L8:N8"/>
    <mergeCell ref="Q8:V8"/>
    <mergeCell ref="B7:I7"/>
    <mergeCell ref="L14:N14"/>
    <mergeCell ref="Q14:V14"/>
    <mergeCell ref="B13:I13"/>
  </mergeCells>
  <conditionalFormatting sqref="N10:N11 N16">
    <cfRule type="expression" dxfId="1" priority="5">
      <formula>N10&gt;V10</formula>
    </cfRule>
  </conditionalFormatting>
  <conditionalFormatting sqref="V10:V11 V16">
    <cfRule type="expression" dxfId="0" priority="3">
      <formula>V10&gt;N10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LOUREIRO TEODORO</dc:creator>
  <cp:lastModifiedBy>WAGNER TADEU SILVA PRADO</cp:lastModifiedBy>
  <cp:lastPrinted>2019-03-26T11:42:58Z</cp:lastPrinted>
  <dcterms:created xsi:type="dcterms:W3CDTF">2019-03-14T14:50:40Z</dcterms:created>
  <dcterms:modified xsi:type="dcterms:W3CDTF">2020-01-15T18:39:30Z</dcterms:modified>
</cp:coreProperties>
</file>